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0760" activeTab="0"/>
  </bookViews>
  <sheets>
    <sheet name="Yield &amp; Cost" sheetId="1" r:id="rId1"/>
    <sheet name="Pricing Sheet" sheetId="2" r:id="rId2"/>
    <sheet name="Price and time comparison" sheetId="3" r:id="rId3"/>
  </sheets>
  <definedNames/>
  <calcPr fullCalcOnLoad="1"/>
</workbook>
</file>

<file path=xl/sharedStrings.xml><?xml version="1.0" encoding="utf-8"?>
<sst xmlns="http://schemas.openxmlformats.org/spreadsheetml/2006/main" count="144" uniqueCount="118">
  <si>
    <t xml:space="preserve">http://www.ams.usda.gov/mnreports/lm_ct100.txt </t>
  </si>
  <si>
    <t>Warning: Only type in yellow highlighted fields</t>
  </si>
  <si>
    <t>STEP ONE:</t>
  </si>
  <si>
    <t>Price</t>
  </si>
  <si>
    <t>Unit</t>
  </si>
  <si>
    <t>lb/HCW</t>
  </si>
  <si>
    <t>Total:</t>
  </si>
  <si>
    <t>STEP TWO:</t>
  </si>
  <si>
    <t>COSTS</t>
  </si>
  <si>
    <t>Rate</t>
  </si>
  <si>
    <t>1 head price</t>
  </si>
  <si>
    <t>Animal purchase</t>
  </si>
  <si>
    <t>Trucking</t>
  </si>
  <si>
    <t>Slaughter</t>
  </si>
  <si>
    <t>Cut &amp; wrap</t>
  </si>
  <si>
    <t>Delivery</t>
  </si>
  <si>
    <t>CARCASS WEIGHTS</t>
  </si>
  <si>
    <t>Pounds</t>
  </si>
  <si>
    <t>Yield %</t>
  </si>
  <si>
    <t>HCW</t>
  </si>
  <si>
    <t>Assume 60% yield</t>
  </si>
  <si>
    <t>Retail</t>
  </si>
  <si>
    <t>Assume 65% yield</t>
  </si>
  <si>
    <t>STEP THREE:</t>
  </si>
  <si>
    <t>YIELDS</t>
  </si>
  <si>
    <t>% of carcass</t>
  </si>
  <si>
    <t>Assume primal yields as published by Angus Association</t>
  </si>
  <si>
    <t>Trim</t>
  </si>
  <si>
    <t>Rib primal</t>
  </si>
  <si>
    <t>Short Loin primal</t>
  </si>
  <si>
    <t>Sirloin primal</t>
  </si>
  <si>
    <t>STEP FOUR:</t>
  </si>
  <si>
    <t>Premium</t>
  </si>
  <si>
    <t>Kill fee</t>
  </si>
  <si>
    <t>Cut &amp; wrap fee</t>
  </si>
  <si>
    <t>Chuck primals</t>
  </si>
  <si>
    <t>Round primals</t>
  </si>
  <si>
    <t>Brisket &amp; Shank</t>
  </si>
  <si>
    <t>Flank &amp; Short plate primals</t>
  </si>
  <si>
    <t>ENTER OTHER COSTS, CARCASS WEIGHT, &amp; YIELDS</t>
  </si>
  <si>
    <t>Assume a premium price!</t>
  </si>
  <si>
    <t>Hours spent</t>
  </si>
  <si>
    <t>Costs</t>
  </si>
  <si>
    <t>Farmers' Market</t>
  </si>
  <si>
    <t>Average Price/lb.</t>
  </si>
  <si>
    <t>Gross Sales</t>
  </si>
  <si>
    <t>Freezer Trade</t>
  </si>
  <si>
    <t>Live animal</t>
  </si>
  <si>
    <t>Total</t>
  </si>
  <si>
    <t>Cut &amp; wrap $0.55/lb.</t>
  </si>
  <si>
    <t>lbs./4 hour market</t>
  </si>
  <si>
    <t># of markets</t>
  </si>
  <si>
    <t>hours/market</t>
  </si>
  <si>
    <t>Cost/market</t>
  </si>
  <si>
    <t>Assoc. costs</t>
  </si>
  <si>
    <t>Lbs. sold</t>
  </si>
  <si>
    <t>Weight selling price is based on</t>
  </si>
  <si>
    <t>Marketing Profit/head</t>
  </si>
  <si>
    <t>Marketing Costs:</t>
  </si>
  <si>
    <t>Profit $/hour</t>
  </si>
  <si>
    <t>Other assumptions:</t>
  </si>
  <si>
    <t>Does not include any production costs.</t>
  </si>
  <si>
    <t>$1/head to Beef Check-off program.</t>
  </si>
  <si>
    <t>10 head load for the live animal channel.</t>
  </si>
  <si>
    <t>$1/head marketing fee for live animal channel.</t>
  </si>
  <si>
    <t>Selling at a 4 hour farmers' market takes 6 hours.</t>
  </si>
  <si>
    <t>Assumptions for Frms' Mrkt:</t>
  </si>
  <si>
    <t>Small Brand</t>
  </si>
  <si>
    <t>Difference between target mark-up and current pricing.</t>
  </si>
  <si>
    <t>Average</t>
  </si>
  <si>
    <t>Tongue/liver/Ox tail</t>
  </si>
  <si>
    <t>Shanks/Soup bones</t>
  </si>
  <si>
    <t>Sirloin</t>
  </si>
  <si>
    <t>Strip loin</t>
  </si>
  <si>
    <t>Tenderloin</t>
  </si>
  <si>
    <t>Ribs (short)</t>
  </si>
  <si>
    <t>Top Round</t>
  </si>
  <si>
    <t>Stew Meat</t>
  </si>
  <si>
    <t>Breaks-out to:</t>
  </si>
  <si>
    <t>Suggested Pricing:</t>
  </si>
  <si>
    <t>Product cost</t>
  </si>
  <si>
    <t>Ground beef</t>
  </si>
  <si>
    <t>Total Retail lbs.</t>
  </si>
  <si>
    <t>NOW ENTER ACTUAL POUNDS RECEIVED FOR EACH CUT</t>
  </si>
  <si>
    <r>
      <rPr>
        <sz val="12"/>
        <rFont val="Arial"/>
        <family val="0"/>
      </rPr>
      <t xml:space="preserve">REVIEW </t>
    </r>
    <r>
      <rPr>
        <b/>
        <sz val="12"/>
        <rFont val="Arial"/>
        <family val="2"/>
      </rPr>
      <t>ESTIMATED</t>
    </r>
    <r>
      <rPr>
        <sz val="12"/>
        <rFont val="Arial"/>
        <family val="0"/>
      </rPr>
      <t xml:space="preserve"> YIELD FOR PRIMALS</t>
    </r>
  </si>
  <si>
    <t>Based on the estimated yield and costs, total costs per pound is:</t>
  </si>
  <si>
    <t>Prime rib/ Ribeye</t>
  </si>
  <si>
    <t>Cost/lb.</t>
  </si>
  <si>
    <t>% of Carcass</t>
  </si>
  <si>
    <t>ENTER DESIRED MARK-UP ABOVE COST (%)</t>
  </si>
  <si>
    <t>STEP FIVE</t>
  </si>
  <si>
    <t>Mark-up</t>
  </si>
  <si>
    <t>Extended Mark-up</t>
  </si>
  <si>
    <t>STEP SIX</t>
  </si>
  <si>
    <t>ADJUST PRICING TO MEET GOALS</t>
  </si>
  <si>
    <t>Other 1</t>
  </si>
  <si>
    <t>Other 2</t>
  </si>
  <si>
    <t>Means you reached your exact mark-up goal.</t>
  </si>
  <si>
    <t>Means you are $ below mark-up goal</t>
  </si>
  <si>
    <t>($)</t>
  </si>
  <si>
    <t>Shows $ above mark-up goal</t>
  </si>
  <si>
    <t>BASE PRICE:</t>
  </si>
  <si>
    <t>Actual total retail yield:</t>
  </si>
  <si>
    <t>Estimated total retail yield:</t>
  </si>
  <si>
    <t>Difference:</t>
  </si>
  <si>
    <t>Avg. $/lb.</t>
  </si>
  <si>
    <t>% of Carcass (reminder)</t>
  </si>
  <si>
    <t>lbs.</t>
  </si>
  <si>
    <t>ENTER BASE PRICE &amp; ANY PREMIUM</t>
  </si>
  <si>
    <t xml:space="preserve">You may want to use the weekly average price based on USDA report (link below).  </t>
  </si>
  <si>
    <t>Use price for steers, dressed delivered basis, 65-80% choice, high end of range or average.</t>
  </si>
  <si>
    <t>Will you charge for trucking? TIME &amp; MILEAGE</t>
  </si>
  <si>
    <t>Will you charge for delivery? TIME &amp; MILEAGE</t>
  </si>
  <si>
    <t>Mark-up above farm total cost:</t>
  </si>
  <si>
    <t>Beef Yield and Price Estimator &amp; Calculator</t>
  </si>
  <si>
    <t xml:space="preserve">By Cornell Cooperative Extension- Tompkins County </t>
  </si>
  <si>
    <t>Contact Donna Coffin for Excel spreadsheet</t>
  </si>
  <si>
    <t>donna.coffin@maine.edu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</si>
</sst>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0.0"/>
    <numFmt numFmtId="168" formatCode="0.0_);[Red]\(0.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u val="single"/>
      <sz val="10"/>
      <color indexed="12"/>
      <name val="Arial"/>
      <family val="0"/>
    </font>
    <font>
      <sz val="14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0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left"/>
      <protection/>
    </xf>
    <xf numFmtId="0" fontId="21" fillId="24" borderId="10" xfId="0" applyFont="1" applyFill="1" applyBorder="1" applyAlignment="1" applyProtection="1">
      <alignment horizontal="left"/>
      <protection/>
    </xf>
    <xf numFmtId="0" fontId="20" fillId="24" borderId="11" xfId="0" applyFont="1" applyFill="1" applyBorder="1" applyAlignment="1" applyProtection="1">
      <alignment horizontal="center"/>
      <protection/>
    </xf>
    <xf numFmtId="0" fontId="21" fillId="0" borderId="12" xfId="0" applyFont="1" applyFill="1" applyBorder="1" applyAlignment="1" applyProtection="1">
      <alignment/>
      <protection/>
    </xf>
    <xf numFmtId="0" fontId="22" fillId="20" borderId="0" xfId="0" applyFont="1" applyFill="1" applyAlignment="1" applyProtection="1">
      <alignment horizontal="center"/>
      <protection/>
    </xf>
    <xf numFmtId="0" fontId="22" fillId="20" borderId="0" xfId="0" applyFont="1" applyFill="1" applyAlignment="1" applyProtection="1">
      <alignment horizontal="left"/>
      <protection/>
    </xf>
    <xf numFmtId="0" fontId="22" fillId="0" borderId="0" xfId="0" applyFont="1" applyAlignment="1" applyProtection="1">
      <alignment horizontal="center"/>
      <protection/>
    </xf>
    <xf numFmtId="165" fontId="22" fillId="24" borderId="13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/>
    </xf>
    <xf numFmtId="165" fontId="22" fillId="0" borderId="0" xfId="0" applyNumberFormat="1" applyFont="1" applyAlignment="1" applyProtection="1">
      <alignment horizontal="center"/>
      <protection/>
    </xf>
    <xf numFmtId="165" fontId="20" fillId="0" borderId="0" xfId="0" applyNumberFormat="1" applyFont="1" applyAlignment="1" applyProtection="1">
      <alignment horizontal="center"/>
      <protection/>
    </xf>
    <xf numFmtId="0" fontId="22" fillId="24" borderId="14" xfId="0" applyFont="1" applyFill="1" applyBorder="1" applyAlignment="1" applyProtection="1">
      <alignment horizontal="center"/>
      <protection/>
    </xf>
    <xf numFmtId="165" fontId="22" fillId="24" borderId="15" xfId="0" applyNumberFormat="1" applyFont="1" applyFill="1" applyBorder="1" applyAlignment="1" applyProtection="1">
      <alignment horizontal="center"/>
      <protection locked="0"/>
    </xf>
    <xf numFmtId="165" fontId="20" fillId="0" borderId="0" xfId="0" applyNumberFormat="1" applyFont="1" applyAlignment="1" applyProtection="1">
      <alignment horizontal="center"/>
      <protection/>
    </xf>
    <xf numFmtId="0" fontId="22" fillId="24" borderId="16" xfId="0" applyFont="1" applyFill="1" applyBorder="1" applyAlignment="1" applyProtection="1">
      <alignment horizontal="center"/>
      <protection/>
    </xf>
    <xf numFmtId="165" fontId="22" fillId="24" borderId="17" xfId="0" applyNumberFormat="1" applyFont="1" applyFill="1" applyBorder="1" applyAlignment="1" applyProtection="1">
      <alignment horizontal="center"/>
      <protection locked="0"/>
    </xf>
    <xf numFmtId="0" fontId="22" fillId="24" borderId="18" xfId="0" applyFont="1" applyFill="1" applyBorder="1" applyAlignment="1" applyProtection="1">
      <alignment horizontal="center"/>
      <protection/>
    </xf>
    <xf numFmtId="165" fontId="22" fillId="24" borderId="19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 wrapText="1"/>
      <protection/>
    </xf>
    <xf numFmtId="166" fontId="22" fillId="0" borderId="0" xfId="0" applyNumberFormat="1" applyFont="1" applyAlignment="1" applyProtection="1">
      <alignment horizontal="center"/>
      <protection/>
    </xf>
    <xf numFmtId="166" fontId="20" fillId="0" borderId="0" xfId="0" applyNumberFormat="1" applyFont="1" applyAlignment="1" applyProtection="1">
      <alignment horizontal="center"/>
      <protection/>
    </xf>
    <xf numFmtId="0" fontId="22" fillId="0" borderId="0" xfId="0" applyFont="1" applyFill="1" applyAlignment="1" applyProtection="1">
      <alignment horizontal="center"/>
      <protection/>
    </xf>
    <xf numFmtId="1" fontId="20" fillId="0" borderId="0" xfId="0" applyNumberFormat="1" applyFont="1" applyAlignment="1" applyProtection="1">
      <alignment horizontal="center"/>
      <protection/>
    </xf>
    <xf numFmtId="0" fontId="22" fillId="0" borderId="0" xfId="0" applyFont="1" applyAlignment="1" applyProtection="1">
      <alignment horizontal="left"/>
      <protection/>
    </xf>
    <xf numFmtId="0" fontId="22" fillId="24" borderId="13" xfId="0" applyFont="1" applyFill="1" applyBorder="1" applyAlignment="1" applyProtection="1">
      <alignment horizontal="center"/>
      <protection locked="0"/>
    </xf>
    <xf numFmtId="9" fontId="22" fillId="22" borderId="13" xfId="0" applyNumberFormat="1" applyFont="1" applyFill="1" applyBorder="1" applyAlignment="1" applyProtection="1">
      <alignment horizontal="center"/>
      <protection locked="0"/>
    </xf>
    <xf numFmtId="0" fontId="20" fillId="20" borderId="0" xfId="0" applyFont="1" applyFill="1" applyAlignment="1" applyProtection="1">
      <alignment horizontal="center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67" fontId="20" fillId="7" borderId="16" xfId="0" applyNumberFormat="1" applyFont="1" applyFill="1" applyBorder="1" applyAlignment="1">
      <alignment horizontal="center"/>
    </xf>
    <xf numFmtId="0" fontId="20" fillId="7" borderId="17" xfId="0" applyFont="1" applyFill="1" applyBorder="1" applyAlignment="1">
      <alignment/>
    </xf>
    <xf numFmtId="0" fontId="20" fillId="7" borderId="19" xfId="0" applyFont="1" applyFill="1" applyBorder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164" fontId="20" fillId="0" borderId="0" xfId="0" applyNumberFormat="1" applyFont="1" applyFill="1" applyAlignment="1">
      <alignment horizontal="center"/>
    </xf>
    <xf numFmtId="0" fontId="22" fillId="0" borderId="20" xfId="0" applyFont="1" applyBorder="1" applyAlignment="1">
      <alignment/>
    </xf>
    <xf numFmtId="0" fontId="20" fillId="0" borderId="20" xfId="0" applyFont="1" applyBorder="1" applyAlignment="1">
      <alignment horizontal="center"/>
    </xf>
    <xf numFmtId="164" fontId="20" fillId="0" borderId="20" xfId="0" applyNumberFormat="1" applyFont="1" applyBorder="1" applyAlignment="1">
      <alignment horizontal="center"/>
    </xf>
    <xf numFmtId="0" fontId="22" fillId="0" borderId="21" xfId="0" applyFont="1" applyBorder="1" applyAlignment="1">
      <alignment horizontal="center" wrapText="1"/>
    </xf>
    <xf numFmtId="164" fontId="22" fillId="0" borderId="0" xfId="0" applyNumberFormat="1" applyFont="1" applyAlignment="1">
      <alignment horizontal="center"/>
    </xf>
    <xf numFmtId="164" fontId="22" fillId="0" borderId="20" xfId="0" applyNumberFormat="1" applyFont="1" applyBorder="1" applyAlignment="1">
      <alignment horizontal="center"/>
    </xf>
    <xf numFmtId="164" fontId="22" fillId="0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165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right"/>
    </xf>
    <xf numFmtId="166" fontId="20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center"/>
    </xf>
    <xf numFmtId="0" fontId="22" fillId="0" borderId="22" xfId="0" applyFont="1" applyBorder="1" applyAlignment="1">
      <alignment horizontal="center"/>
    </xf>
    <xf numFmtId="165" fontId="22" fillId="0" borderId="23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20" xfId="0" applyFont="1" applyBorder="1" applyAlignment="1">
      <alignment/>
    </xf>
    <xf numFmtId="0" fontId="23" fillId="0" borderId="11" xfId="0" applyFont="1" applyFill="1" applyBorder="1" applyAlignment="1">
      <alignment horizontal="right"/>
    </xf>
    <xf numFmtId="8" fontId="21" fillId="25" borderId="13" xfId="0" applyNumberFormat="1" applyFont="1" applyFill="1" applyBorder="1" applyAlignment="1">
      <alignment horizontal="center"/>
    </xf>
    <xf numFmtId="6" fontId="23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165" fontId="23" fillId="26" borderId="13" xfId="0" applyNumberFormat="1" applyFont="1" applyFill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20" xfId="0" applyFont="1" applyBorder="1" applyAlignment="1">
      <alignment horizontal="center"/>
    </xf>
    <xf numFmtId="0" fontId="23" fillId="0" borderId="11" xfId="0" applyFont="1" applyBorder="1" applyAlignment="1">
      <alignment horizontal="right"/>
    </xf>
    <xf numFmtId="168" fontId="20" fillId="0" borderId="0" xfId="0" applyNumberFormat="1" applyFont="1" applyAlignment="1">
      <alignment horizontal="center"/>
    </xf>
    <xf numFmtId="165" fontId="20" fillId="27" borderId="18" xfId="0" applyNumberFormat="1" applyFont="1" applyFill="1" applyBorder="1" applyAlignment="1">
      <alignment horizontal="center"/>
    </xf>
    <xf numFmtId="0" fontId="22" fillId="27" borderId="19" xfId="0" applyFont="1" applyFill="1" applyBorder="1" applyAlignment="1">
      <alignment horizontal="center"/>
    </xf>
    <xf numFmtId="0" fontId="20" fillId="0" borderId="0" xfId="0" applyFont="1" applyAlignment="1" applyProtection="1">
      <alignment horizontal="left"/>
      <protection/>
    </xf>
    <xf numFmtId="0" fontId="11" fillId="0" borderId="0" xfId="52" applyAlignment="1" applyProtection="1">
      <alignment horizontal="left"/>
      <protection/>
    </xf>
    <xf numFmtId="0" fontId="20" fillId="28" borderId="13" xfId="0" applyFont="1" applyFill="1" applyBorder="1" applyAlignment="1" applyProtection="1">
      <alignment horizontal="center"/>
      <protection locked="0"/>
    </xf>
    <xf numFmtId="0" fontId="20" fillId="28" borderId="0" xfId="0" applyFont="1" applyFill="1" applyAlignment="1" applyProtection="1">
      <alignment/>
      <protection locked="0"/>
    </xf>
    <xf numFmtId="166" fontId="23" fillId="28" borderId="13" xfId="0" applyNumberFormat="1" applyFont="1" applyFill="1" applyBorder="1" applyAlignment="1" applyProtection="1">
      <alignment horizontal="center"/>
      <protection locked="0"/>
    </xf>
    <xf numFmtId="165" fontId="20" fillId="28" borderId="0" xfId="0" applyNumberFormat="1" applyFont="1" applyFill="1" applyAlignment="1" applyProtection="1">
      <alignment horizontal="center"/>
      <protection locked="0"/>
    </xf>
    <xf numFmtId="0" fontId="20" fillId="0" borderId="14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2" fillId="0" borderId="20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164" fontId="20" fillId="0" borderId="0" xfId="0" applyNumberFormat="1" applyFont="1" applyFill="1" applyBorder="1" applyAlignment="1">
      <alignment horizontal="center"/>
    </xf>
    <xf numFmtId="164" fontId="22" fillId="0" borderId="17" xfId="0" applyNumberFormat="1" applyFont="1" applyFill="1" applyBorder="1" applyAlignment="1">
      <alignment horizontal="center"/>
    </xf>
    <xf numFmtId="0" fontId="22" fillId="0" borderId="18" xfId="0" applyFont="1" applyFill="1" applyBorder="1" applyAlignment="1">
      <alignment/>
    </xf>
    <xf numFmtId="0" fontId="20" fillId="29" borderId="15" xfId="0" applyFont="1" applyFill="1" applyBorder="1" applyAlignment="1" applyProtection="1">
      <alignment horizontal="center"/>
      <protection locked="0"/>
    </xf>
    <xf numFmtId="165" fontId="20" fillId="29" borderId="23" xfId="0" applyNumberFormat="1" applyFont="1" applyFill="1" applyBorder="1" applyAlignment="1" applyProtection="1">
      <alignment horizontal="center"/>
      <protection locked="0"/>
    </xf>
    <xf numFmtId="1" fontId="20" fillId="29" borderId="23" xfId="0" applyNumberFormat="1" applyFont="1" applyFill="1" applyBorder="1" applyAlignment="1" applyProtection="1">
      <alignment horizontal="center"/>
      <protection locked="0"/>
    </xf>
    <xf numFmtId="0" fontId="20" fillId="29" borderId="11" xfId="0" applyFont="1" applyFill="1" applyBorder="1" applyAlignment="1" applyProtection="1">
      <alignment horizontal="center"/>
      <protection locked="0"/>
    </xf>
    <xf numFmtId="165" fontId="20" fillId="29" borderId="13" xfId="0" applyNumberFormat="1" applyFont="1" applyFill="1" applyBorder="1" applyAlignment="1" applyProtection="1">
      <alignment horizontal="center"/>
      <protection locked="0"/>
    </xf>
    <xf numFmtId="0" fontId="20" fillId="29" borderId="13" xfId="0" applyFont="1" applyFill="1" applyBorder="1" applyAlignment="1" applyProtection="1">
      <alignment horizontal="center"/>
      <protection locked="0"/>
    </xf>
    <xf numFmtId="0" fontId="20" fillId="29" borderId="19" xfId="0" applyFont="1" applyFill="1" applyBorder="1" applyAlignment="1" applyProtection="1">
      <alignment horizontal="center"/>
      <protection locked="0"/>
    </xf>
    <xf numFmtId="165" fontId="20" fillId="29" borderId="22" xfId="0" applyNumberFormat="1" applyFont="1" applyFill="1" applyBorder="1" applyAlignment="1" applyProtection="1">
      <alignment horizontal="center"/>
      <protection locked="0"/>
    </xf>
    <xf numFmtId="0" fontId="20" fillId="29" borderId="22" xfId="0" applyFont="1" applyFill="1" applyBorder="1" applyAlignment="1" applyProtection="1">
      <alignment horizontal="center"/>
      <protection locked="0"/>
    </xf>
    <xf numFmtId="164" fontId="20" fillId="22" borderId="10" xfId="0" applyNumberFormat="1" applyFont="1" applyFill="1" applyBorder="1" applyAlignment="1" applyProtection="1">
      <alignment horizontal="center"/>
      <protection locked="0"/>
    </xf>
    <xf numFmtId="164" fontId="20" fillId="22" borderId="20" xfId="0" applyNumberFormat="1" applyFont="1" applyFill="1" applyBorder="1" applyAlignment="1" applyProtection="1">
      <alignment horizontal="center"/>
      <protection locked="0"/>
    </xf>
    <xf numFmtId="164" fontId="20" fillId="22" borderId="18" xfId="0" applyNumberFormat="1" applyFont="1" applyFill="1" applyBorder="1" applyAlignment="1" applyProtection="1">
      <alignment horizontal="center"/>
      <protection locked="0"/>
    </xf>
    <xf numFmtId="164" fontId="20" fillId="22" borderId="21" xfId="0" applyNumberFormat="1" applyFont="1" applyFill="1" applyBorder="1" applyAlignment="1" applyProtection="1">
      <alignment horizontal="center"/>
      <protection locked="0"/>
    </xf>
    <xf numFmtId="164" fontId="20" fillId="0" borderId="20" xfId="0" applyNumberFormat="1" applyFont="1" applyFill="1" applyBorder="1" applyAlignment="1">
      <alignment horizontal="center"/>
    </xf>
    <xf numFmtId="164" fontId="22" fillId="0" borderId="11" xfId="0" applyNumberFormat="1" applyFont="1" applyFill="1" applyBorder="1" applyAlignment="1">
      <alignment horizontal="center"/>
    </xf>
    <xf numFmtId="164" fontId="20" fillId="0" borderId="21" xfId="0" applyNumberFormat="1" applyFont="1" applyFill="1" applyBorder="1" applyAlignment="1">
      <alignment horizontal="center"/>
    </xf>
    <xf numFmtId="164" fontId="22" fillId="0" borderId="19" xfId="0" applyNumberFormat="1" applyFont="1" applyFill="1" applyBorder="1" applyAlignment="1">
      <alignment horizontal="center"/>
    </xf>
    <xf numFmtId="6" fontId="20" fillId="29" borderId="18" xfId="0" applyNumberFormat="1" applyFont="1" applyFill="1" applyBorder="1" applyAlignment="1" applyProtection="1">
      <alignment horizontal="center"/>
      <protection locked="0"/>
    </xf>
    <xf numFmtId="165" fontId="20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27" borderId="14" xfId="0" applyFont="1" applyFill="1" applyBorder="1" applyAlignment="1">
      <alignment horizontal="center" wrapText="1"/>
    </xf>
    <xf numFmtId="0" fontId="22" fillId="27" borderId="15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7" borderId="10" xfId="0" applyFont="1" applyFill="1" applyBorder="1" applyAlignment="1">
      <alignment horizontal="center"/>
    </xf>
    <xf numFmtId="0" fontId="22" fillId="7" borderId="11" xfId="0" applyFont="1" applyFill="1" applyBorder="1" applyAlignment="1">
      <alignment horizontal="center"/>
    </xf>
    <xf numFmtId="0" fontId="22" fillId="30" borderId="0" xfId="0" applyFont="1" applyFill="1" applyAlignment="1" applyProtection="1">
      <alignment horizontal="left"/>
      <protection/>
    </xf>
    <xf numFmtId="0" fontId="25" fillId="30" borderId="0" xfId="52" applyFont="1" applyFill="1" applyAlignment="1" applyProtection="1">
      <alignment horizontal="left"/>
      <protection/>
    </xf>
    <xf numFmtId="0" fontId="20" fillId="30" borderId="0" xfId="0" applyFont="1" applyFill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s.usda.gov/mnreports/lm_ct100.txt" TargetMode="External" /><Relationship Id="rId2" Type="http://schemas.openxmlformats.org/officeDocument/2006/relationships/hyperlink" Target="mailto:donna.coffin@maine.ed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53"/>
  <sheetViews>
    <sheetView tabSelected="1" workbookViewId="0" topLeftCell="A1">
      <selection activeCell="D3" sqref="D3"/>
    </sheetView>
  </sheetViews>
  <sheetFormatPr defaultColWidth="9.140625" defaultRowHeight="12.75"/>
  <cols>
    <col min="1" max="1" width="4.421875" style="1" customWidth="1"/>
    <col min="2" max="2" width="23.140625" style="1" customWidth="1"/>
    <col min="3" max="3" width="24.8515625" style="1" customWidth="1"/>
    <col min="4" max="4" width="18.421875" style="1" customWidth="1"/>
    <col min="5" max="5" width="17.7109375" style="1" customWidth="1"/>
    <col min="6" max="6" width="14.7109375" style="1" customWidth="1"/>
    <col min="7" max="7" width="14.421875" style="1" customWidth="1"/>
    <col min="8" max="8" width="16.421875" style="1" customWidth="1"/>
    <col min="9" max="16384" width="9.140625" style="1" customWidth="1"/>
  </cols>
  <sheetData>
    <row r="2" ht="12.75" customHeight="1"/>
    <row r="3" spans="2:5" ht="33" customHeight="1">
      <c r="B3" s="2" t="s">
        <v>114</v>
      </c>
      <c r="E3" s="10" t="s">
        <v>115</v>
      </c>
    </row>
    <row r="4" spans="2:7" ht="25.5" customHeight="1">
      <c r="B4" s="3" t="s">
        <v>1</v>
      </c>
      <c r="C4" s="4"/>
      <c r="E4" s="118" t="s">
        <v>116</v>
      </c>
      <c r="F4" s="120"/>
      <c r="G4" s="120"/>
    </row>
    <row r="5" spans="2:7" ht="13.5" customHeight="1">
      <c r="B5" s="5"/>
      <c r="C5" s="5"/>
      <c r="E5" s="119" t="s">
        <v>117</v>
      </c>
      <c r="F5" s="120"/>
      <c r="G5" s="120"/>
    </row>
    <row r="6" spans="2:7" ht="23.25" customHeight="1">
      <c r="B6" s="6" t="s">
        <v>2</v>
      </c>
      <c r="C6" s="7" t="s">
        <v>108</v>
      </c>
      <c r="D6" s="6"/>
      <c r="E6" s="6"/>
      <c r="F6" s="6"/>
      <c r="G6" s="6"/>
    </row>
    <row r="7" spans="3:5" ht="18.75" customHeight="1">
      <c r="C7" s="8" t="s">
        <v>3</v>
      </c>
      <c r="D7" s="8" t="s">
        <v>4</v>
      </c>
      <c r="E7" s="72" t="s">
        <v>109</v>
      </c>
    </row>
    <row r="8" spans="2:5" ht="18.75" customHeight="1">
      <c r="B8" s="8" t="s">
        <v>101</v>
      </c>
      <c r="C8" s="9">
        <v>1.52</v>
      </c>
      <c r="D8" s="1" t="s">
        <v>5</v>
      </c>
      <c r="E8" s="72" t="s">
        <v>110</v>
      </c>
    </row>
    <row r="9" spans="2:5" ht="18.75" customHeight="1">
      <c r="B9" s="8" t="s">
        <v>32</v>
      </c>
      <c r="C9" s="9">
        <v>0.25</v>
      </c>
      <c r="D9" s="1" t="s">
        <v>5</v>
      </c>
      <c r="E9" s="10" t="s">
        <v>40</v>
      </c>
    </row>
    <row r="10" spans="2:7" ht="18.75" customHeight="1">
      <c r="B10" s="8" t="s">
        <v>6</v>
      </c>
      <c r="C10" s="11">
        <f>SUM(C8:C9)</f>
        <v>1.77</v>
      </c>
      <c r="D10" s="1" t="s">
        <v>5</v>
      </c>
      <c r="G10" s="73" t="s">
        <v>0</v>
      </c>
    </row>
    <row r="11" ht="18.75" customHeight="1"/>
    <row r="12" spans="2:6" ht="18.75" customHeight="1">
      <c r="B12" s="6" t="s">
        <v>7</v>
      </c>
      <c r="C12" s="7" t="s">
        <v>39</v>
      </c>
      <c r="D12" s="6"/>
      <c r="E12" s="6"/>
      <c r="F12" s="6"/>
    </row>
    <row r="13" spans="2:4" ht="18.75" customHeight="1">
      <c r="B13" s="8" t="s">
        <v>8</v>
      </c>
      <c r="C13" s="8" t="s">
        <v>9</v>
      </c>
      <c r="D13" s="8" t="s">
        <v>10</v>
      </c>
    </row>
    <row r="14" spans="2:4" ht="18.75" customHeight="1">
      <c r="B14" s="8" t="s">
        <v>11</v>
      </c>
      <c r="C14" s="12">
        <f>C10</f>
        <v>1.77</v>
      </c>
      <c r="D14" s="12">
        <f>C14*C22</f>
        <v>1191.21</v>
      </c>
    </row>
    <row r="15" spans="2:5" ht="18.75" customHeight="1">
      <c r="B15" s="13" t="s">
        <v>12</v>
      </c>
      <c r="C15" s="14">
        <v>30</v>
      </c>
      <c r="D15" s="15">
        <f>C15</f>
        <v>30</v>
      </c>
      <c r="E15" s="10" t="s">
        <v>111</v>
      </c>
    </row>
    <row r="16" spans="2:5" ht="18.75" customHeight="1">
      <c r="B16" s="16" t="s">
        <v>13</v>
      </c>
      <c r="C16" s="17">
        <v>45</v>
      </c>
      <c r="D16" s="15">
        <f>C16</f>
        <v>45</v>
      </c>
      <c r="E16" s="10" t="s">
        <v>33</v>
      </c>
    </row>
    <row r="17" spans="2:5" ht="18.75" customHeight="1">
      <c r="B17" s="16" t="s">
        <v>14</v>
      </c>
      <c r="C17" s="17">
        <v>0.65</v>
      </c>
      <c r="D17" s="15">
        <f>C17*C22</f>
        <v>437.45</v>
      </c>
      <c r="E17" s="10" t="s">
        <v>34</v>
      </c>
    </row>
    <row r="18" spans="2:5" ht="18.75" customHeight="1">
      <c r="B18" s="18" t="s">
        <v>15</v>
      </c>
      <c r="C18" s="19">
        <v>20</v>
      </c>
      <c r="D18" s="15">
        <f>C18</f>
        <v>20</v>
      </c>
      <c r="E18" s="10" t="s">
        <v>112</v>
      </c>
    </row>
    <row r="19" spans="3:4" ht="18.75" customHeight="1">
      <c r="C19" s="8" t="s">
        <v>6</v>
      </c>
      <c r="D19" s="11">
        <f>SUM(D14:D18)</f>
        <v>1723.66</v>
      </c>
    </row>
    <row r="20" ht="18.75" customHeight="1"/>
    <row r="21" spans="2:4" ht="18.75" customHeight="1">
      <c r="B21" s="8" t="s">
        <v>16</v>
      </c>
      <c r="C21" s="8" t="s">
        <v>17</v>
      </c>
      <c r="D21" s="8" t="s">
        <v>18</v>
      </c>
    </row>
    <row r="22" spans="2:5" ht="18.75" customHeight="1">
      <c r="B22" s="1" t="s">
        <v>19</v>
      </c>
      <c r="C22" s="26">
        <v>673</v>
      </c>
      <c r="D22" s="27">
        <v>0.6</v>
      </c>
      <c r="E22" s="10" t="s">
        <v>20</v>
      </c>
    </row>
    <row r="23" spans="2:5" ht="18.75" customHeight="1">
      <c r="B23" s="1" t="s">
        <v>21</v>
      </c>
      <c r="C23" s="1">
        <f>C22*D23</f>
        <v>437.45</v>
      </c>
      <c r="D23" s="27">
        <v>0.65</v>
      </c>
      <c r="E23" s="10" t="s">
        <v>22</v>
      </c>
    </row>
    <row r="24" ht="18.75" customHeight="1"/>
    <row r="25" spans="2:6" ht="18.75" customHeight="1">
      <c r="B25" s="6" t="s">
        <v>23</v>
      </c>
      <c r="C25" s="7" t="s">
        <v>84</v>
      </c>
      <c r="D25" s="6"/>
      <c r="E25" s="28"/>
      <c r="F25" s="28"/>
    </row>
    <row r="26" spans="2:4" ht="32.25" customHeight="1">
      <c r="B26" s="8" t="s">
        <v>24</v>
      </c>
      <c r="C26" s="20" t="s">
        <v>25</v>
      </c>
      <c r="D26" s="20" t="s">
        <v>17</v>
      </c>
    </row>
    <row r="27" spans="2:5" ht="18.75" customHeight="1">
      <c r="B27" s="10" t="s">
        <v>35</v>
      </c>
      <c r="C27" s="22">
        <v>0.26</v>
      </c>
      <c r="D27" s="24">
        <f>C23*C27</f>
        <v>113.737</v>
      </c>
      <c r="E27" s="10" t="s">
        <v>26</v>
      </c>
    </row>
    <row r="28" spans="2:4" ht="18.75" customHeight="1">
      <c r="B28" s="10" t="s">
        <v>38</v>
      </c>
      <c r="C28" s="22">
        <v>0.095</v>
      </c>
      <c r="D28" s="24">
        <f>C28*C23</f>
        <v>41.55775</v>
      </c>
    </row>
    <row r="29" spans="2:4" ht="18.75" customHeight="1">
      <c r="B29" s="10" t="s">
        <v>37</v>
      </c>
      <c r="C29" s="22">
        <v>0.1</v>
      </c>
      <c r="D29" s="24">
        <f>C23*C29</f>
        <v>43.745000000000005</v>
      </c>
    </row>
    <row r="30" spans="2:4" ht="18.75" customHeight="1">
      <c r="B30" s="10" t="s">
        <v>27</v>
      </c>
      <c r="C30" s="22">
        <v>0.01</v>
      </c>
      <c r="D30" s="24">
        <f>C30*C23</f>
        <v>4.3745</v>
      </c>
    </row>
    <row r="31" spans="2:4" ht="18.75" customHeight="1">
      <c r="B31" s="10" t="s">
        <v>36</v>
      </c>
      <c r="C31" s="22">
        <v>0.27</v>
      </c>
      <c r="D31" s="24">
        <f>C23*C31</f>
        <v>118.1115</v>
      </c>
    </row>
    <row r="32" spans="2:5" ht="18.75" customHeight="1">
      <c r="B32" s="10" t="s">
        <v>28</v>
      </c>
      <c r="C32" s="22">
        <v>0.095</v>
      </c>
      <c r="D32" s="24">
        <f>C32*C23</f>
        <v>41.55775</v>
      </c>
      <c r="E32" s="10"/>
    </row>
    <row r="33" spans="2:5" ht="18.75" customHeight="1">
      <c r="B33" s="10" t="s">
        <v>29</v>
      </c>
      <c r="C33" s="22">
        <v>0.08</v>
      </c>
      <c r="D33" s="24">
        <f>C33*C23</f>
        <v>34.996</v>
      </c>
      <c r="E33" s="10"/>
    </row>
    <row r="34" spans="2:5" ht="18.75" customHeight="1">
      <c r="B34" s="10" t="s">
        <v>30</v>
      </c>
      <c r="C34" s="22">
        <v>0.09</v>
      </c>
      <c r="D34" s="24">
        <f>C34*C23</f>
        <v>39.3705</v>
      </c>
      <c r="E34" s="10"/>
    </row>
    <row r="35" spans="2:4" ht="18.75" customHeight="1">
      <c r="B35" s="8" t="s">
        <v>6</v>
      </c>
      <c r="C35" s="21">
        <f>SUM(C27:C34)</f>
        <v>0.9999999999999999</v>
      </c>
      <c r="D35" s="8">
        <f>SUM(D27:D34)</f>
        <v>437.45</v>
      </c>
    </row>
    <row r="36" ht="18.75" customHeight="1"/>
    <row r="52" ht="15">
      <c r="C52" s="25"/>
    </row>
    <row r="53" ht="15">
      <c r="C53" s="25"/>
    </row>
  </sheetData>
  <sheetProtection selectLockedCells="1"/>
  <hyperlinks>
    <hyperlink ref="G10" r:id="rId1" display="http://www.ams.usda.gov/mnreports/lm_ct100.txt "/>
    <hyperlink ref="E5" r:id="rId2" display="donna.coffin@maine.edu"/>
  </hyperlinks>
  <printOptions/>
  <pageMargins left="0.75" right="0.75" top="0.85" bottom="1" header="0.5" footer="0.5"/>
  <pageSetup fitToHeight="2" fitToWidth="1" horizontalDpi="600" verticalDpi="600" orientation="landscape" scale="71"/>
  <ignoredErrors>
    <ignoredError sqref="D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K48"/>
  <sheetViews>
    <sheetView workbookViewId="0" topLeftCell="A1">
      <selection activeCell="F31" sqref="F31"/>
    </sheetView>
  </sheetViews>
  <sheetFormatPr defaultColWidth="9.140625" defaultRowHeight="12.75"/>
  <cols>
    <col min="1" max="1" width="3.7109375" style="47" customWidth="1"/>
    <col min="2" max="2" width="25.7109375" style="47" customWidth="1"/>
    <col min="3" max="3" width="18.140625" style="33" customWidth="1"/>
    <col min="4" max="4" width="16.00390625" style="33" customWidth="1"/>
    <col min="5" max="6" width="17.421875" style="33" customWidth="1"/>
    <col min="7" max="7" width="14.140625" style="33" customWidth="1"/>
    <col min="8" max="8" width="23.00390625" style="33" customWidth="1"/>
    <col min="9" max="9" width="16.00390625" style="47" customWidth="1"/>
    <col min="10" max="10" width="14.421875" style="47" customWidth="1"/>
    <col min="11" max="16384" width="9.140625" style="47" customWidth="1"/>
  </cols>
  <sheetData>
    <row r="1" ht="24" customHeight="1"/>
    <row r="2" spans="2:6" ht="24.75" customHeight="1">
      <c r="B2" s="66"/>
      <c r="C2" s="67"/>
      <c r="D2" s="67"/>
      <c r="E2" s="68" t="s">
        <v>85</v>
      </c>
      <c r="F2" s="65">
        <f>'Yield &amp; Cost'!D19/'Yield &amp; Cost'!C23</f>
        <v>3.940244599382787</v>
      </c>
    </row>
    <row r="4" spans="2:8" s="1" customFormat="1" ht="18.75" customHeight="1">
      <c r="B4" s="6" t="s">
        <v>31</v>
      </c>
      <c r="C4" s="7" t="s">
        <v>83</v>
      </c>
      <c r="D4" s="6"/>
      <c r="E4" s="6"/>
      <c r="F4" s="6"/>
      <c r="G4" s="6"/>
      <c r="H4" s="23"/>
    </row>
    <row r="5" s="1" customFormat="1" ht="18.75" customHeight="1"/>
    <row r="6" spans="3:8" ht="15">
      <c r="C6" s="55" t="s">
        <v>17</v>
      </c>
      <c r="D6" s="55" t="s">
        <v>82</v>
      </c>
      <c r="E6" s="55" t="s">
        <v>88</v>
      </c>
      <c r="F6" s="55" t="s">
        <v>87</v>
      </c>
      <c r="G6" s="55" t="s">
        <v>80</v>
      </c>
      <c r="H6" s="47"/>
    </row>
    <row r="7" spans="2:8" ht="15">
      <c r="B7" s="47" t="s">
        <v>81</v>
      </c>
      <c r="C7" s="74">
        <v>256</v>
      </c>
      <c r="D7" s="33">
        <f>C19</f>
        <v>431.96000000000004</v>
      </c>
      <c r="E7" s="50">
        <f>C7/D7</f>
        <v>0.5926474673580887</v>
      </c>
      <c r="F7" s="48">
        <f>F2</f>
        <v>3.940244599382787</v>
      </c>
      <c r="G7" s="48">
        <f aca="true" t="shared" si="0" ref="G7:G15">C7*F7</f>
        <v>1008.7026174419934</v>
      </c>
      <c r="H7" s="47"/>
    </row>
    <row r="8" spans="2:8" ht="15">
      <c r="B8" s="47" t="s">
        <v>77</v>
      </c>
      <c r="C8" s="74">
        <v>37</v>
      </c>
      <c r="D8" s="33">
        <f>C19</f>
        <v>431.96000000000004</v>
      </c>
      <c r="E8" s="50">
        <f aca="true" t="shared" si="1" ref="E8:E18">C8/D8</f>
        <v>0.08565607926659875</v>
      </c>
      <c r="F8" s="48">
        <f>F2</f>
        <v>3.940244599382787</v>
      </c>
      <c r="G8" s="48">
        <f t="shared" si="0"/>
        <v>145.78905017716312</v>
      </c>
      <c r="H8" s="47"/>
    </row>
    <row r="9" spans="2:8" ht="15">
      <c r="B9" s="47" t="s">
        <v>76</v>
      </c>
      <c r="C9" s="74">
        <v>24.88</v>
      </c>
      <c r="D9" s="33">
        <f>C19</f>
        <v>431.96000000000004</v>
      </c>
      <c r="E9" s="50">
        <f t="shared" si="1"/>
        <v>0.05759792573386424</v>
      </c>
      <c r="F9" s="48">
        <f>F2</f>
        <v>3.940244599382787</v>
      </c>
      <c r="G9" s="48">
        <f t="shared" si="0"/>
        <v>98.03328563264373</v>
      </c>
      <c r="H9" s="47"/>
    </row>
    <row r="10" spans="2:8" ht="15">
      <c r="B10" s="47" t="s">
        <v>75</v>
      </c>
      <c r="C10" s="74">
        <v>5.48</v>
      </c>
      <c r="D10" s="33">
        <f>C19</f>
        <v>431.96000000000004</v>
      </c>
      <c r="E10" s="50">
        <f t="shared" si="1"/>
        <v>0.012686359848134087</v>
      </c>
      <c r="F10" s="48">
        <f>F2</f>
        <v>3.940244599382787</v>
      </c>
      <c r="G10" s="48">
        <f t="shared" si="0"/>
        <v>21.592540404617672</v>
      </c>
      <c r="H10" s="47"/>
    </row>
    <row r="11" spans="2:8" ht="15">
      <c r="B11" s="47" t="s">
        <v>86</v>
      </c>
      <c r="C11" s="74">
        <v>17.68</v>
      </c>
      <c r="D11" s="33">
        <f>C19</f>
        <v>431.96000000000004</v>
      </c>
      <c r="E11" s="50">
        <f t="shared" si="1"/>
        <v>0.040929715714417995</v>
      </c>
      <c r="F11" s="48">
        <f>F2</f>
        <v>3.940244599382787</v>
      </c>
      <c r="G11" s="48">
        <f t="shared" si="0"/>
        <v>69.66352451708767</v>
      </c>
      <c r="H11" s="47"/>
    </row>
    <row r="12" spans="2:8" ht="15">
      <c r="B12" s="47" t="s">
        <v>74</v>
      </c>
      <c r="C12" s="74">
        <v>10.44</v>
      </c>
      <c r="D12" s="33">
        <f>C19</f>
        <v>431.96000000000004</v>
      </c>
      <c r="E12" s="50">
        <f t="shared" si="1"/>
        <v>0.024168904528197054</v>
      </c>
      <c r="F12" s="48">
        <f>F2</f>
        <v>3.940244599382787</v>
      </c>
      <c r="G12" s="48">
        <f t="shared" si="0"/>
        <v>41.13615361755629</v>
      </c>
      <c r="H12" s="47"/>
    </row>
    <row r="13" spans="2:8" ht="15">
      <c r="B13" s="47" t="s">
        <v>73</v>
      </c>
      <c r="C13" s="74">
        <v>26</v>
      </c>
      <c r="D13" s="33">
        <f>C19</f>
        <v>431.96000000000004</v>
      </c>
      <c r="E13" s="50">
        <f t="shared" si="1"/>
        <v>0.06019075840355588</v>
      </c>
      <c r="F13" s="48">
        <f>F2</f>
        <v>3.940244599382787</v>
      </c>
      <c r="G13" s="48">
        <f t="shared" si="0"/>
        <v>102.44635958395246</v>
      </c>
      <c r="H13" s="47"/>
    </row>
    <row r="14" spans="2:8" ht="15">
      <c r="B14" s="47" t="s">
        <v>72</v>
      </c>
      <c r="C14" s="74">
        <v>10.48</v>
      </c>
      <c r="D14" s="33">
        <f>C19</f>
        <v>431.96000000000004</v>
      </c>
      <c r="E14" s="50">
        <f t="shared" si="1"/>
        <v>0.024261505694971756</v>
      </c>
      <c r="F14" s="48">
        <f>F2</f>
        <v>3.940244599382787</v>
      </c>
      <c r="G14" s="48">
        <f t="shared" si="0"/>
        <v>41.293763401531606</v>
      </c>
      <c r="H14" s="47"/>
    </row>
    <row r="15" spans="2:8" ht="15">
      <c r="B15" s="47" t="s">
        <v>71</v>
      </c>
      <c r="C15" s="74">
        <v>24</v>
      </c>
      <c r="D15" s="33">
        <f>C19</f>
        <v>431.96000000000004</v>
      </c>
      <c r="E15" s="50">
        <f t="shared" si="1"/>
        <v>0.05556070006482081</v>
      </c>
      <c r="F15" s="48">
        <f>F2</f>
        <v>3.940244599382787</v>
      </c>
      <c r="G15" s="48">
        <f t="shared" si="0"/>
        <v>94.56587038518688</v>
      </c>
      <c r="H15" s="47"/>
    </row>
    <row r="16" spans="2:8" ht="15">
      <c r="B16" s="75" t="s">
        <v>95</v>
      </c>
      <c r="C16" s="74">
        <v>0</v>
      </c>
      <c r="D16" s="33">
        <f>C19</f>
        <v>431.96000000000004</v>
      </c>
      <c r="E16" s="50">
        <f t="shared" si="1"/>
        <v>0</v>
      </c>
      <c r="F16" s="48">
        <f>F2</f>
        <v>3.940244599382787</v>
      </c>
      <c r="G16" s="48">
        <f>C16*F16</f>
        <v>0</v>
      </c>
      <c r="H16" s="47"/>
    </row>
    <row r="17" spans="2:8" ht="15">
      <c r="B17" s="75" t="s">
        <v>96</v>
      </c>
      <c r="C17" s="74">
        <v>0</v>
      </c>
      <c r="D17" s="33">
        <f>C19</f>
        <v>431.96000000000004</v>
      </c>
      <c r="E17" s="50">
        <f t="shared" si="1"/>
        <v>0</v>
      </c>
      <c r="F17" s="48">
        <f>F2</f>
        <v>3.940244599382787</v>
      </c>
      <c r="G17" s="48">
        <f>C17*F17</f>
        <v>0</v>
      </c>
      <c r="H17" s="47"/>
    </row>
    <row r="18" spans="2:8" ht="15">
      <c r="B18" s="47" t="s">
        <v>70</v>
      </c>
      <c r="C18" s="74">
        <v>20</v>
      </c>
      <c r="D18" s="33">
        <f>C19</f>
        <v>431.96000000000004</v>
      </c>
      <c r="E18" s="50">
        <f t="shared" si="1"/>
        <v>0.04630058338735068</v>
      </c>
      <c r="F18" s="48">
        <f>F2</f>
        <v>3.940244599382787</v>
      </c>
      <c r="G18" s="48">
        <f>C18*F18</f>
        <v>78.80489198765574</v>
      </c>
      <c r="H18" s="47"/>
    </row>
    <row r="19" spans="2:8" ht="18.75" customHeight="1">
      <c r="B19" s="49" t="s">
        <v>102</v>
      </c>
      <c r="C19" s="54">
        <f>SUM(C7:C18)</f>
        <v>431.96000000000004</v>
      </c>
      <c r="E19" s="50">
        <f>SUM(E7:E18)</f>
        <v>1</v>
      </c>
      <c r="G19" s="51">
        <f>SUM(G7:G18)</f>
        <v>1702.0280571493886</v>
      </c>
      <c r="H19" s="47"/>
    </row>
    <row r="20" spans="2:8" ht="18.75" customHeight="1">
      <c r="B20" s="49" t="s">
        <v>103</v>
      </c>
      <c r="C20" s="33">
        <f>'Yield &amp; Cost'!C23</f>
        <v>437.45</v>
      </c>
      <c r="H20" s="47"/>
    </row>
    <row r="21" spans="2:8" ht="18.75" customHeight="1">
      <c r="B21" s="49" t="s">
        <v>104</v>
      </c>
      <c r="C21" s="69">
        <f>C19-C20</f>
        <v>-5.489999999999952</v>
      </c>
      <c r="D21" s="64" t="s">
        <v>107</v>
      </c>
      <c r="H21" s="47"/>
    </row>
    <row r="22" ht="15">
      <c r="H22" s="47"/>
    </row>
    <row r="23" spans="2:6" ht="27.75" customHeight="1">
      <c r="B23" s="6" t="s">
        <v>90</v>
      </c>
      <c r="C23" s="7" t="s">
        <v>89</v>
      </c>
      <c r="D23" s="7"/>
      <c r="E23" s="7"/>
      <c r="F23" s="76">
        <v>0.3</v>
      </c>
    </row>
    <row r="24" spans="3:8" ht="32.25" customHeight="1">
      <c r="C24" s="47"/>
      <c r="D24" s="47"/>
      <c r="E24" s="109" t="s">
        <v>113</v>
      </c>
      <c r="F24" s="110"/>
      <c r="G24" s="47"/>
      <c r="H24" s="47"/>
    </row>
    <row r="25" spans="3:8" ht="21.75" customHeight="1">
      <c r="C25" s="47"/>
      <c r="D25" s="47"/>
      <c r="E25" s="70">
        <f>F2+(F2*F23)</f>
        <v>5.122317979197623</v>
      </c>
      <c r="F25" s="71" t="s">
        <v>105</v>
      </c>
      <c r="G25" s="107"/>
      <c r="H25" s="108"/>
    </row>
    <row r="26" spans="3:9" ht="15">
      <c r="C26" s="47"/>
      <c r="D26" s="47"/>
      <c r="E26" s="47"/>
      <c r="I26" s="56"/>
    </row>
    <row r="27" spans="2:9" ht="15">
      <c r="B27" s="6" t="s">
        <v>93</v>
      </c>
      <c r="C27" s="7" t="s">
        <v>94</v>
      </c>
      <c r="D27" s="6"/>
      <c r="E27" s="7"/>
      <c r="I27" s="56"/>
    </row>
    <row r="28" spans="3:7" ht="39.75" customHeight="1">
      <c r="C28" s="55" t="s">
        <v>106</v>
      </c>
      <c r="D28" s="55" t="s">
        <v>91</v>
      </c>
      <c r="E28" s="55" t="s">
        <v>92</v>
      </c>
      <c r="F28" s="55" t="s">
        <v>79</v>
      </c>
      <c r="G28" s="55" t="s">
        <v>78</v>
      </c>
    </row>
    <row r="29" spans="2:7" ht="15">
      <c r="B29" s="47" t="s">
        <v>81</v>
      </c>
      <c r="C29" s="50">
        <f>E7</f>
        <v>0.5926474673580887</v>
      </c>
      <c r="D29" s="50">
        <f>F23</f>
        <v>0.3</v>
      </c>
      <c r="E29" s="48">
        <f aca="true" t="shared" si="2" ref="E29:E40">G7+(D29*G7)</f>
        <v>1311.3134026745915</v>
      </c>
      <c r="F29" s="77">
        <v>4.75</v>
      </c>
      <c r="G29" s="48">
        <f aca="true" t="shared" si="3" ref="G29:G40">F29*C7</f>
        <v>1216</v>
      </c>
    </row>
    <row r="30" spans="2:9" ht="15">
      <c r="B30" s="47" t="s">
        <v>77</v>
      </c>
      <c r="C30" s="50">
        <f aca="true" t="shared" si="4" ref="C30:C40">E8</f>
        <v>0.08565607926659875</v>
      </c>
      <c r="D30" s="50">
        <f>F23</f>
        <v>0.3</v>
      </c>
      <c r="E30" s="48">
        <f t="shared" si="2"/>
        <v>189.52576523031206</v>
      </c>
      <c r="F30" s="77">
        <v>6</v>
      </c>
      <c r="G30" s="48">
        <f t="shared" si="3"/>
        <v>222</v>
      </c>
      <c r="I30" s="56"/>
    </row>
    <row r="31" spans="2:9" ht="15">
      <c r="B31" s="47" t="s">
        <v>76</v>
      </c>
      <c r="C31" s="50">
        <f t="shared" si="4"/>
        <v>0.05759792573386424</v>
      </c>
      <c r="D31" s="50">
        <f>F23</f>
        <v>0.3</v>
      </c>
      <c r="E31" s="48">
        <f t="shared" si="2"/>
        <v>127.44327132243684</v>
      </c>
      <c r="F31" s="77">
        <v>7.75</v>
      </c>
      <c r="G31" s="48">
        <f t="shared" si="3"/>
        <v>192.82</v>
      </c>
      <c r="I31" s="56"/>
    </row>
    <row r="32" spans="2:9" ht="15">
      <c r="B32" s="47" t="s">
        <v>75</v>
      </c>
      <c r="C32" s="50">
        <f t="shared" si="4"/>
        <v>0.012686359848134087</v>
      </c>
      <c r="D32" s="50">
        <f>F23</f>
        <v>0.3</v>
      </c>
      <c r="E32" s="48">
        <f t="shared" si="2"/>
        <v>28.070302526002973</v>
      </c>
      <c r="F32" s="77">
        <v>7.25</v>
      </c>
      <c r="G32" s="48">
        <f t="shared" si="3"/>
        <v>39.730000000000004</v>
      </c>
      <c r="I32" s="56"/>
    </row>
    <row r="33" spans="2:9" ht="15">
      <c r="B33" s="47" t="s">
        <v>86</v>
      </c>
      <c r="C33" s="50">
        <f t="shared" si="4"/>
        <v>0.040929715714417995</v>
      </c>
      <c r="D33" s="50">
        <f>F23</f>
        <v>0.3</v>
      </c>
      <c r="E33" s="48">
        <f t="shared" si="2"/>
        <v>90.56258187221397</v>
      </c>
      <c r="F33" s="77">
        <v>10.5</v>
      </c>
      <c r="G33" s="48">
        <f t="shared" si="3"/>
        <v>185.64</v>
      </c>
      <c r="I33" s="56"/>
    </row>
    <row r="34" spans="2:9" ht="15">
      <c r="B34" s="47" t="s">
        <v>74</v>
      </c>
      <c r="C34" s="50">
        <f t="shared" si="4"/>
        <v>0.024168904528197054</v>
      </c>
      <c r="D34" s="50">
        <f>F23</f>
        <v>0.3</v>
      </c>
      <c r="E34" s="48">
        <f t="shared" si="2"/>
        <v>53.47699970282318</v>
      </c>
      <c r="F34" s="77">
        <v>11</v>
      </c>
      <c r="G34" s="48">
        <f t="shared" si="3"/>
        <v>114.83999999999999</v>
      </c>
      <c r="I34" s="56"/>
    </row>
    <row r="35" spans="2:9" ht="15" customHeight="1">
      <c r="B35" s="47" t="s">
        <v>73</v>
      </c>
      <c r="C35" s="50">
        <f t="shared" si="4"/>
        <v>0.06019075840355588</v>
      </c>
      <c r="D35" s="50">
        <f>F23</f>
        <v>0.3</v>
      </c>
      <c r="E35" s="48">
        <f t="shared" si="2"/>
        <v>133.18026745913818</v>
      </c>
      <c r="F35" s="77">
        <v>8.75</v>
      </c>
      <c r="G35" s="48">
        <f t="shared" si="3"/>
        <v>227.5</v>
      </c>
      <c r="I35" s="56"/>
    </row>
    <row r="36" spans="2:9" ht="15">
      <c r="B36" s="47" t="s">
        <v>72</v>
      </c>
      <c r="C36" s="50">
        <f t="shared" si="4"/>
        <v>0.024261505694971756</v>
      </c>
      <c r="D36" s="50">
        <f>F23</f>
        <v>0.3</v>
      </c>
      <c r="E36" s="48">
        <f t="shared" si="2"/>
        <v>53.68189242199109</v>
      </c>
      <c r="F36" s="77">
        <v>7</v>
      </c>
      <c r="G36" s="48">
        <f t="shared" si="3"/>
        <v>73.36</v>
      </c>
      <c r="I36" s="56"/>
    </row>
    <row r="37" spans="2:9" ht="15">
      <c r="B37" s="47" t="s">
        <v>71</v>
      </c>
      <c r="C37" s="50">
        <f t="shared" si="4"/>
        <v>0.05556070006482081</v>
      </c>
      <c r="D37" s="50">
        <f>F23</f>
        <v>0.3</v>
      </c>
      <c r="E37" s="48">
        <f t="shared" si="2"/>
        <v>122.93563150074294</v>
      </c>
      <c r="F37" s="77">
        <v>3.5</v>
      </c>
      <c r="G37" s="48">
        <f t="shared" si="3"/>
        <v>84</v>
      </c>
      <c r="I37" s="56"/>
    </row>
    <row r="38" spans="2:9" ht="15">
      <c r="B38" s="47" t="str">
        <f>B16</f>
        <v>Other 1</v>
      </c>
      <c r="C38" s="50">
        <f t="shared" si="4"/>
        <v>0</v>
      </c>
      <c r="D38" s="50">
        <f>F23</f>
        <v>0.3</v>
      </c>
      <c r="E38" s="48">
        <f t="shared" si="2"/>
        <v>0</v>
      </c>
      <c r="F38" s="77">
        <v>0</v>
      </c>
      <c r="G38" s="48">
        <f t="shared" si="3"/>
        <v>0</v>
      </c>
      <c r="I38" s="56"/>
    </row>
    <row r="39" spans="2:9" ht="15">
      <c r="B39" s="47" t="str">
        <f>B17</f>
        <v>Other 2</v>
      </c>
      <c r="C39" s="50">
        <f t="shared" si="4"/>
        <v>0</v>
      </c>
      <c r="D39" s="50">
        <f>F23</f>
        <v>0.3</v>
      </c>
      <c r="E39" s="48">
        <f t="shared" si="2"/>
        <v>0</v>
      </c>
      <c r="F39" s="77">
        <v>0</v>
      </c>
      <c r="G39" s="48">
        <f t="shared" si="3"/>
        <v>0</v>
      </c>
      <c r="I39" s="56"/>
    </row>
    <row r="40" spans="2:7" ht="15">
      <c r="B40" s="47" t="s">
        <v>70</v>
      </c>
      <c r="C40" s="50">
        <f t="shared" si="4"/>
        <v>0.04630058338735068</v>
      </c>
      <c r="D40" s="50">
        <f>F23</f>
        <v>0.3</v>
      </c>
      <c r="E40" s="48">
        <f t="shared" si="2"/>
        <v>102.44635958395246</v>
      </c>
      <c r="F40" s="77">
        <v>4</v>
      </c>
      <c r="G40" s="48">
        <f t="shared" si="3"/>
        <v>80</v>
      </c>
    </row>
    <row r="41" spans="4:8" ht="15">
      <c r="D41" s="47"/>
      <c r="E41" s="51">
        <f>SUM(E29:E40)</f>
        <v>2212.636474294205</v>
      </c>
      <c r="F41" s="53">
        <f>AVERAGE(F29:F40)</f>
        <v>5.875</v>
      </c>
      <c r="G41" s="51">
        <f>SUM(G29:G40)</f>
        <v>2435.89</v>
      </c>
      <c r="H41" s="48"/>
    </row>
    <row r="42" spans="4:7" ht="15">
      <c r="D42" s="47"/>
      <c r="F42" s="52" t="s">
        <v>69</v>
      </c>
      <c r="G42" s="47"/>
    </row>
    <row r="43" spans="2:4" ht="15">
      <c r="B43" s="33"/>
      <c r="C43" s="56"/>
      <c r="D43" s="47"/>
    </row>
    <row r="44" spans="2:11" ht="30" customHeight="1">
      <c r="B44" s="57"/>
      <c r="C44" s="58"/>
      <c r="D44" s="58"/>
      <c r="E44" s="59" t="s">
        <v>68</v>
      </c>
      <c r="F44" s="60">
        <f>G41-E41</f>
        <v>223.2535257057948</v>
      </c>
      <c r="G44" s="47"/>
      <c r="H44" s="47"/>
      <c r="K44" s="33"/>
    </row>
    <row r="46" spans="6:7" ht="16.5">
      <c r="F46" s="61">
        <v>0</v>
      </c>
      <c r="G46" s="64" t="s">
        <v>97</v>
      </c>
    </row>
    <row r="47" spans="6:7" ht="16.5">
      <c r="F47" s="62" t="s">
        <v>99</v>
      </c>
      <c r="G47" s="64" t="s">
        <v>98</v>
      </c>
    </row>
    <row r="48" spans="6:7" ht="16.5">
      <c r="F48" s="63" t="s">
        <v>99</v>
      </c>
      <c r="G48" s="64" t="s">
        <v>100</v>
      </c>
    </row>
  </sheetData>
  <sheetProtection sheet="1" objects="1" scenarios="1" selectLockedCells="1"/>
  <mergeCells count="1">
    <mergeCell ref="E24:F24"/>
  </mergeCells>
  <printOptions/>
  <pageMargins left="0.45" right="0.45" top="0.5" bottom="0.5" header="0" footer="0"/>
  <pageSetup horizontalDpi="600" verticalDpi="600" orientation="landscape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B3:K20"/>
  <sheetViews>
    <sheetView zoomScale="124" zoomScaleNormal="124" workbookViewId="0" topLeftCell="A1">
      <selection activeCell="E6" sqref="E6"/>
    </sheetView>
  </sheetViews>
  <sheetFormatPr defaultColWidth="9.140625" defaultRowHeight="12.75"/>
  <cols>
    <col min="1" max="1" width="3.421875" style="29" customWidth="1"/>
    <col min="2" max="2" width="18.421875" style="29" customWidth="1"/>
    <col min="3" max="3" width="11.140625" style="29" customWidth="1"/>
    <col min="4" max="4" width="9.421875" style="29" customWidth="1"/>
    <col min="5" max="5" width="10.28125" style="29" customWidth="1"/>
    <col min="6" max="6" width="8.421875" style="29" customWidth="1"/>
    <col min="7" max="7" width="8.00390625" style="29" customWidth="1"/>
    <col min="8" max="8" width="8.8515625" style="29" customWidth="1"/>
    <col min="9" max="9" width="14.00390625" style="29" customWidth="1"/>
    <col min="10" max="10" width="20.7109375" style="29" customWidth="1"/>
    <col min="11" max="11" width="8.7109375" style="29" customWidth="1"/>
    <col min="12" max="12" width="12.28125" style="29" customWidth="1"/>
    <col min="13" max="16384" width="9.140625" style="29" customWidth="1"/>
  </cols>
  <sheetData>
    <row r="3" spans="3:11" ht="30.75" customHeight="1">
      <c r="C3" s="111" t="s">
        <v>56</v>
      </c>
      <c r="D3" s="112"/>
      <c r="E3" s="43" t="s">
        <v>44</v>
      </c>
      <c r="F3" s="43" t="s">
        <v>41</v>
      </c>
      <c r="G3" s="43" t="s">
        <v>55</v>
      </c>
      <c r="H3" s="43" t="s">
        <v>45</v>
      </c>
      <c r="I3" s="43" t="s">
        <v>42</v>
      </c>
      <c r="J3" s="43" t="s">
        <v>57</v>
      </c>
      <c r="K3" s="43" t="s">
        <v>59</v>
      </c>
    </row>
    <row r="4" spans="2:11" ht="30.75" customHeight="1">
      <c r="B4" s="31" t="s">
        <v>43</v>
      </c>
      <c r="C4" s="78" t="s">
        <v>21</v>
      </c>
      <c r="D4" s="89">
        <f>0.65*D7</f>
        <v>429</v>
      </c>
      <c r="E4" s="90">
        <v>7</v>
      </c>
      <c r="F4" s="91">
        <f>I11*I12</f>
        <v>36.036</v>
      </c>
      <c r="G4" s="30">
        <v>429</v>
      </c>
      <c r="H4" s="32">
        <f>G4*E4</f>
        <v>3003</v>
      </c>
      <c r="I4" s="32">
        <f>G13</f>
        <v>524.09</v>
      </c>
      <c r="J4" s="44">
        <f>(E4*G4)-I4</f>
        <v>2478.91</v>
      </c>
      <c r="K4" s="44">
        <f>H4/F4</f>
        <v>83.33333333333333</v>
      </c>
    </row>
    <row r="5" spans="2:11" ht="30.75" customHeight="1">
      <c r="B5" s="40" t="s">
        <v>46</v>
      </c>
      <c r="C5" s="79" t="s">
        <v>19</v>
      </c>
      <c r="D5" s="92">
        <v>660</v>
      </c>
      <c r="E5" s="93">
        <v>2.75</v>
      </c>
      <c r="F5" s="94">
        <v>6</v>
      </c>
      <c r="G5" s="41">
        <f>D5</f>
        <v>660</v>
      </c>
      <c r="H5" s="42">
        <f>E5*G5</f>
        <v>1815</v>
      </c>
      <c r="I5" s="42">
        <f>G12</f>
        <v>434.00000000000006</v>
      </c>
      <c r="J5" s="45">
        <f>H5-I5</f>
        <v>1381</v>
      </c>
      <c r="K5" s="45">
        <f>J5/F5</f>
        <v>230.16666666666666</v>
      </c>
    </row>
    <row r="6" spans="2:11" ht="30.75" customHeight="1">
      <c r="B6" s="40" t="s">
        <v>67</v>
      </c>
      <c r="C6" s="79" t="s">
        <v>19</v>
      </c>
      <c r="D6" s="92">
        <v>660</v>
      </c>
      <c r="E6" s="93">
        <v>2</v>
      </c>
      <c r="F6" s="94">
        <v>3</v>
      </c>
      <c r="G6" s="41">
        <v>660</v>
      </c>
      <c r="H6" s="42">
        <f>E6*G6</f>
        <v>1320</v>
      </c>
      <c r="I6" s="42">
        <f>30</f>
        <v>30</v>
      </c>
      <c r="J6" s="45">
        <f>H6-I6</f>
        <v>1290</v>
      </c>
      <c r="K6" s="45">
        <f>J6/F6</f>
        <v>430</v>
      </c>
    </row>
    <row r="7" spans="2:11" ht="30.75" customHeight="1">
      <c r="B7" s="37" t="s">
        <v>47</v>
      </c>
      <c r="C7" s="80" t="s">
        <v>19</v>
      </c>
      <c r="D7" s="95">
        <v>660</v>
      </c>
      <c r="E7" s="96">
        <v>1.45</v>
      </c>
      <c r="F7" s="97">
        <v>2</v>
      </c>
      <c r="G7" s="38">
        <v>660</v>
      </c>
      <c r="H7" s="39">
        <f>E7*G7</f>
        <v>957</v>
      </c>
      <c r="I7" s="39">
        <f>G11</f>
        <v>2</v>
      </c>
      <c r="J7" s="46">
        <f>H7-I7</f>
        <v>955</v>
      </c>
      <c r="K7" s="46">
        <f>J7/F7</f>
        <v>477.5</v>
      </c>
    </row>
    <row r="8" ht="22.5" customHeight="1"/>
    <row r="9" spans="2:10" ht="21.75" customHeight="1">
      <c r="B9" s="113" t="s">
        <v>58</v>
      </c>
      <c r="C9" s="114"/>
      <c r="D9" s="114"/>
      <c r="E9" s="114"/>
      <c r="F9" s="114"/>
      <c r="G9" s="115"/>
      <c r="I9" s="116" t="s">
        <v>66</v>
      </c>
      <c r="J9" s="117"/>
    </row>
    <row r="10" spans="2:10" ht="33.75" customHeight="1">
      <c r="B10" s="81"/>
      <c r="C10" s="82" t="s">
        <v>12</v>
      </c>
      <c r="D10" s="82" t="s">
        <v>33</v>
      </c>
      <c r="E10" s="83" t="s">
        <v>49</v>
      </c>
      <c r="F10" s="83" t="s">
        <v>54</v>
      </c>
      <c r="G10" s="84" t="s">
        <v>48</v>
      </c>
      <c r="I10" s="34">
        <f>500/E4</f>
        <v>71.42857142857143</v>
      </c>
      <c r="J10" s="35" t="s">
        <v>50</v>
      </c>
    </row>
    <row r="11" spans="2:10" ht="25.5" customHeight="1">
      <c r="B11" s="85" t="s">
        <v>47</v>
      </c>
      <c r="C11" s="86">
        <v>0</v>
      </c>
      <c r="D11" s="86">
        <v>0</v>
      </c>
      <c r="E11" s="86">
        <v>0</v>
      </c>
      <c r="F11" s="86">
        <v>2</v>
      </c>
      <c r="G11" s="87">
        <f>SUM(C11:F11)</f>
        <v>2</v>
      </c>
      <c r="I11" s="34">
        <f>D4/I10</f>
        <v>6.006</v>
      </c>
      <c r="J11" s="35" t="s">
        <v>51</v>
      </c>
    </row>
    <row r="12" spans="2:10" ht="25.5" customHeight="1">
      <c r="B12" s="81" t="s">
        <v>46</v>
      </c>
      <c r="C12" s="98">
        <v>20</v>
      </c>
      <c r="D12" s="99">
        <v>50</v>
      </c>
      <c r="E12" s="99">
        <f>D5*0.55</f>
        <v>363.00000000000006</v>
      </c>
      <c r="F12" s="102">
        <f>1</f>
        <v>1</v>
      </c>
      <c r="G12" s="103">
        <f>SUM(C12:F12)</f>
        <v>434.00000000000006</v>
      </c>
      <c r="I12" s="34">
        <v>6</v>
      </c>
      <c r="J12" s="35" t="s">
        <v>52</v>
      </c>
    </row>
    <row r="13" spans="2:10" ht="25.5" customHeight="1">
      <c r="B13" s="88" t="s">
        <v>43</v>
      </c>
      <c r="C13" s="100">
        <v>20</v>
      </c>
      <c r="D13" s="101">
        <v>50</v>
      </c>
      <c r="E13" s="101">
        <f>D5*0.55</f>
        <v>363.00000000000006</v>
      </c>
      <c r="F13" s="104">
        <f>(I13*I11)+1</f>
        <v>91.09</v>
      </c>
      <c r="G13" s="105">
        <f>SUM(C13:F13)</f>
        <v>524.09</v>
      </c>
      <c r="I13" s="106">
        <v>15</v>
      </c>
      <c r="J13" s="36" t="s">
        <v>53</v>
      </c>
    </row>
    <row r="15" ht="15">
      <c r="B15" s="31" t="s">
        <v>60</v>
      </c>
    </row>
    <row r="16" ht="15">
      <c r="B16" s="29" t="s">
        <v>61</v>
      </c>
    </row>
    <row r="17" ht="15">
      <c r="B17" s="29" t="s">
        <v>62</v>
      </c>
    </row>
    <row r="18" ht="15">
      <c r="B18" s="29" t="s">
        <v>63</v>
      </c>
    </row>
    <row r="19" ht="15">
      <c r="B19" s="29" t="s">
        <v>64</v>
      </c>
    </row>
    <row r="20" ht="15">
      <c r="B20" s="29" t="s">
        <v>65</v>
      </c>
    </row>
  </sheetData>
  <sheetProtection sheet="1" objects="1" scenarios="1" selectLockedCells="1"/>
  <mergeCells count="3">
    <mergeCell ref="C3:D3"/>
    <mergeCell ref="B9:G9"/>
    <mergeCell ref="I9:J9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CCE</dc:creator>
  <cp:keywords/>
  <dc:description/>
  <cp:lastModifiedBy>Donna Coffin</cp:lastModifiedBy>
  <cp:lastPrinted>2011-07-11T15:33:35Z</cp:lastPrinted>
  <dcterms:created xsi:type="dcterms:W3CDTF">2010-03-18T18:18:29Z</dcterms:created>
  <dcterms:modified xsi:type="dcterms:W3CDTF">2011-07-21T13:40:52Z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